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Attivo" sheetId="1" r:id="rId1"/>
    <sheet name="Passivo" sheetId="2" r:id="rId2"/>
    <sheet name="Economico" sheetId="3" r:id="rId3"/>
  </sheets>
  <definedNames/>
  <calcPr fullCalcOnLoad="1"/>
</workbook>
</file>

<file path=xl/sharedStrings.xml><?xml version="1.0" encoding="utf-8"?>
<sst xmlns="http://schemas.openxmlformats.org/spreadsheetml/2006/main" count="136" uniqueCount="116">
  <si>
    <t>ATTIVO</t>
  </si>
  <si>
    <t>al 31/12/2000</t>
  </si>
  <si>
    <t xml:space="preserve">      a) beni immobili</t>
  </si>
  <si>
    <t xml:space="preserve">          di cui:</t>
  </si>
  <si>
    <t xml:space="preserve">          - beni immobili strumentali</t>
  </si>
  <si>
    <t xml:space="preserve">      b) beni mobili d'arte</t>
  </si>
  <si>
    <t xml:space="preserve">      c) beni mobili strumentali</t>
  </si>
  <si>
    <t xml:space="preserve">      d) altri beni</t>
  </si>
  <si>
    <t xml:space="preserve">      a) partecipazioni in società strumentali</t>
  </si>
  <si>
    <t xml:space="preserve">          - partecipazioni di controllo</t>
  </si>
  <si>
    <t xml:space="preserve">      b) altre partecipazioni</t>
  </si>
  <si>
    <t xml:space="preserve">      c) titoli di debito</t>
  </si>
  <si>
    <t xml:space="preserve">      d) altri titoli</t>
  </si>
  <si>
    <t xml:space="preserve">      a) strumenti finanziari affidati in</t>
  </si>
  <si>
    <t xml:space="preserve">          gestione patrimoniale individuale</t>
  </si>
  <si>
    <t xml:space="preserve">      b) strumenti finanziari quotati</t>
  </si>
  <si>
    <t xml:space="preserve">          - titoli di debito</t>
  </si>
  <si>
    <t xml:space="preserve">          - titoli di capitale</t>
  </si>
  <si>
    <t xml:space="preserve">          - parti di organismi di investimento collettivo del risparmio</t>
  </si>
  <si>
    <t xml:space="preserve">      c) strumenti finanziari non quotati</t>
  </si>
  <si>
    <t xml:space="preserve">      di cui:</t>
  </si>
  <si>
    <t xml:space="preserve">       - esigibili entro l'esercizio successivo</t>
  </si>
  <si>
    <t xml:space="preserve">       - attività impiegate nelle imprese</t>
  </si>
  <si>
    <t xml:space="preserve">         strumentali direttamente esercitate</t>
  </si>
  <si>
    <t>Totale dell'attivo</t>
  </si>
  <si>
    <t xml:space="preserve">  Immobilizzazioni materiali e immateriali:</t>
  </si>
  <si>
    <t xml:space="preserve">  Immobilizzazioni finanziarie:</t>
  </si>
  <si>
    <t xml:space="preserve">  Strumenti finanziari non immobilizzati:</t>
  </si>
  <si>
    <t xml:space="preserve">  Crediti</t>
  </si>
  <si>
    <t xml:space="preserve">  Disponibilità liquide</t>
  </si>
  <si>
    <t xml:space="preserve">  Altre attività</t>
  </si>
  <si>
    <t xml:space="preserve">  Ratei e risconti attivi</t>
  </si>
  <si>
    <t>PASSIVO</t>
  </si>
  <si>
    <t xml:space="preserve">      a) fondo di dotazione</t>
  </si>
  <si>
    <t xml:space="preserve">      b) riserva da donazioni</t>
  </si>
  <si>
    <t xml:space="preserve">      c) riserva da rivalutazioni e plusvalenze</t>
  </si>
  <si>
    <t xml:space="preserve">      d) riserva obbligatoria</t>
  </si>
  <si>
    <t xml:space="preserve">      e) riserva per l'integrità del patrimonio</t>
  </si>
  <si>
    <t xml:space="preserve">       f) avanzi (disavanzi) portati a nuovo</t>
  </si>
  <si>
    <t xml:space="preserve">      g) avanzo (disavanzo) residuo</t>
  </si>
  <si>
    <t xml:space="preserve">      a) fondo di stabilizzazione delle erogazioni</t>
  </si>
  <si>
    <t xml:space="preserve">      c) fondi per le erogazioni negli altri settori statutari</t>
  </si>
  <si>
    <t xml:space="preserve">      d) altri fondi</t>
  </si>
  <si>
    <t xml:space="preserve">      a) nei settori rilevanti</t>
  </si>
  <si>
    <t xml:space="preserve">      b) negli altri settori statutari</t>
  </si>
  <si>
    <t xml:space="preserve">  Patrimonio netto:</t>
  </si>
  <si>
    <t xml:space="preserve">  Fondi per l'attività d'istituto:</t>
  </si>
  <si>
    <t xml:space="preserve">  Fondi per rischi e oneri</t>
  </si>
  <si>
    <t xml:space="preserve">  Trattamento di fine rapporto di lavoro subordinato</t>
  </si>
  <si>
    <t xml:space="preserve">  Erogazioni deliberate:</t>
  </si>
  <si>
    <t xml:space="preserve">  Fondo per il volontariato</t>
  </si>
  <si>
    <t xml:space="preserve">  Debiti</t>
  </si>
  <si>
    <t xml:space="preserve">  Ratei e risconti passivi</t>
  </si>
  <si>
    <t>CONTO ECONOMICO</t>
  </si>
  <si>
    <t>CONTI D'ORDINE</t>
  </si>
  <si>
    <t>Beni di terzi</t>
  </si>
  <si>
    <t>Beni presso terzi</t>
  </si>
  <si>
    <t>Garanzie e impegni</t>
  </si>
  <si>
    <t>Impegni di erogazione</t>
  </si>
  <si>
    <t>Rischi</t>
  </si>
  <si>
    <t>Altri conti d'ordine</t>
  </si>
  <si>
    <t xml:space="preserve">Risultato delle gestioni patrimoniali individuali </t>
  </si>
  <si>
    <t>Dividendi e proventi assimilati:</t>
  </si>
  <si>
    <t xml:space="preserve">      a) da società strumentali</t>
  </si>
  <si>
    <t xml:space="preserve">      b) da altre immobilizzazioni finanziarie</t>
  </si>
  <si>
    <t xml:space="preserve">      c) da strumenti finanziari non immobilizzati</t>
  </si>
  <si>
    <t>Interessi e proventi assimilati:</t>
  </si>
  <si>
    <t xml:space="preserve">      a) da immobilizzazioni finanziarie</t>
  </si>
  <si>
    <t xml:space="preserve">      b) da strumenti finanziari non immobilizzati</t>
  </si>
  <si>
    <t xml:space="preserve">      c) da crediti e disponibilità liquide</t>
  </si>
  <si>
    <t>Rivalutazione (svalutazione) netta</t>
  </si>
  <si>
    <t>di strumenti finanziari non immobilizzati</t>
  </si>
  <si>
    <t>Risultato della negoziazione di strumenti finanziari non immobilizzati</t>
  </si>
  <si>
    <t>di immobilizzazioni finanziarie</t>
  </si>
  <si>
    <t>di attività non finanziarie</t>
  </si>
  <si>
    <t>Risultato d'esercizio delle imprese strumentali direttamente esercitate</t>
  </si>
  <si>
    <t>Totale del passivo</t>
  </si>
  <si>
    <t>Altri proventi:</t>
  </si>
  <si>
    <t xml:space="preserve">       - contributi in conto esercizio</t>
  </si>
  <si>
    <t>Oneri:</t>
  </si>
  <si>
    <t xml:space="preserve">      a) compensi e rimborsi spese organi statutari</t>
  </si>
  <si>
    <t xml:space="preserve">      b) per il personale</t>
  </si>
  <si>
    <t xml:space="preserve">           - per la gestione del patrimonio</t>
  </si>
  <si>
    <t xml:space="preserve">      b) per consulenti e collaboratori esterni</t>
  </si>
  <si>
    <t xml:space="preserve">      c) per servizi di gestione del patrimonio</t>
  </si>
  <si>
    <t xml:space="preserve">      d) interessi passivi ed altri oneri finanziari</t>
  </si>
  <si>
    <t xml:space="preserve">      e) commissioni di negoziazione</t>
  </si>
  <si>
    <t xml:space="preserve">       f) ammortamenti</t>
  </si>
  <si>
    <t xml:space="preserve">      g) accantonamenti</t>
  </si>
  <si>
    <t xml:space="preserve">      h) altri oneri</t>
  </si>
  <si>
    <t>Proventi straordinari</t>
  </si>
  <si>
    <t xml:space="preserve">       - plusvalenze da alienazioni di immobilizzazioni finanziarie</t>
  </si>
  <si>
    <t>Oneri straordinari</t>
  </si>
  <si>
    <t xml:space="preserve">       - minusvalenze da alienazioni di immobilizzazioni finanziarie</t>
  </si>
  <si>
    <t>Imposte</t>
  </si>
  <si>
    <t>Accantonamento alla riserva obbligatoria</t>
  </si>
  <si>
    <t>Erogazioni deliberate in corso d'esercizio:</t>
  </si>
  <si>
    <t>Accantonamento al fondo per il volontariato</t>
  </si>
  <si>
    <t>Accantonamenti ai fondi per l'attività d'istituto:</t>
  </si>
  <si>
    <t>Accantonamento alla riserva per l'integrità del patrimonio</t>
  </si>
  <si>
    <t>Avanzo (disavanzo) dell'esercizio</t>
  </si>
  <si>
    <t>Avanzo (disavanzo) residuo</t>
  </si>
  <si>
    <t xml:space="preserve">      a) al fondo di stabilizzazione delle erogazioni</t>
  </si>
  <si>
    <t xml:space="preserve">      b) ai fondi per le erogazioni nei settori rilevanti</t>
  </si>
  <si>
    <t xml:space="preserve">      c) ai fondi per le erogazioni negli altri settori statutari</t>
  </si>
  <si>
    <t xml:space="preserve">      d) agli altri fondi</t>
  </si>
  <si>
    <t xml:space="preserve">           a1) - per erogazioni</t>
  </si>
  <si>
    <t xml:space="preserve">      a) nei settori rilevanti:</t>
  </si>
  <si>
    <t xml:space="preserve">           a2) - per investimenti immobiliari ad uso istituzionale</t>
  </si>
  <si>
    <t xml:space="preserve">      h) riserva per investimento immobiliare</t>
  </si>
  <si>
    <t xml:space="preserve">      b) fondi per le erogazioni nei settori rilevanti</t>
  </si>
  <si>
    <t xml:space="preserve">      b) Fondo imposte e tasse</t>
  </si>
  <si>
    <t xml:space="preserve">      a) Fondo crediti d'imposta verso l'Erario </t>
  </si>
  <si>
    <t xml:space="preserve">         attribuite alla copertura dei costi diretti di cessione</t>
  </si>
  <si>
    <t>ESERCIZIO 2001</t>
  </si>
  <si>
    <t>al 31/12/2001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</si>
</sst>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;\-\(#,##0\)"/>
    <numFmt numFmtId="171" formatCode="#,##0;\(#,##0\)"/>
    <numFmt numFmtId="172" formatCode="##,#0\(#,##0\)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3" fontId="1" fillId="0" borderId="3" xfId="0" applyNumberFormat="1" applyFont="1" applyBorder="1" applyAlignment="1">
      <alignment horizontal="centerContinuous"/>
    </xf>
    <xf numFmtId="3" fontId="0" fillId="0" borderId="4" xfId="0" applyNumberFormat="1" applyBorder="1" applyAlignment="1">
      <alignment horizontal="centerContinuous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3" xfId="0" applyNumberFormat="1" applyFont="1" applyBorder="1" applyAlignment="1">
      <alignment horizontal="centerContinuous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6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Continuous"/>
    </xf>
    <xf numFmtId="3" fontId="0" fillId="0" borderId="12" xfId="0" applyNumberFormat="1" applyBorder="1" applyAlignment="1">
      <alignment/>
    </xf>
    <xf numFmtId="49" fontId="0" fillId="0" borderId="6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zoomScale="75" zoomScaleNormal="75" workbookViewId="0" topLeftCell="A18">
      <selection activeCell="F7" sqref="F7"/>
    </sheetView>
  </sheetViews>
  <sheetFormatPr defaultColWidth="9.140625" defaultRowHeight="12.75"/>
  <cols>
    <col min="1" max="1" width="4.7109375" style="8" customWidth="1"/>
    <col min="2" max="2" width="54.140625" style="0" customWidth="1"/>
    <col min="3" max="4" width="17.00390625" style="21" customWidth="1"/>
    <col min="5" max="5" width="16.8515625" style="21" customWidth="1"/>
    <col min="6" max="6" width="17.57421875" style="21" customWidth="1"/>
  </cols>
  <sheetData>
    <row r="2" spans="1:6" ht="12.75">
      <c r="A2" s="3" t="s">
        <v>0</v>
      </c>
      <c r="B2" s="4"/>
      <c r="C2" s="15" t="s">
        <v>115</v>
      </c>
      <c r="D2" s="16"/>
      <c r="E2" s="15" t="s">
        <v>1</v>
      </c>
      <c r="F2" s="16"/>
    </row>
    <row r="3" spans="1:6" ht="12.75">
      <c r="A3" s="6"/>
      <c r="B3" s="1"/>
      <c r="C3" s="17"/>
      <c r="D3" s="18"/>
      <c r="E3" s="17"/>
      <c r="F3" s="18"/>
    </row>
    <row r="4" spans="1:6" ht="12.75">
      <c r="A4" s="9">
        <v>1</v>
      </c>
      <c r="B4" s="2" t="s">
        <v>25</v>
      </c>
      <c r="C4" s="17"/>
      <c r="D4" s="18">
        <f>C5+C8+C9+C10</f>
        <v>15420323283</v>
      </c>
      <c r="E4" s="17"/>
      <c r="F4" s="18">
        <f>E5+E8+E9+E10</f>
        <v>15275307641</v>
      </c>
    </row>
    <row r="5" spans="1:6" ht="12.75">
      <c r="A5" s="7"/>
      <c r="B5" s="2" t="s">
        <v>2</v>
      </c>
      <c r="C5" s="17">
        <f>15394176200-140629319</f>
        <v>15253546881</v>
      </c>
      <c r="D5" s="18"/>
      <c r="E5" s="17">
        <v>15269638589</v>
      </c>
      <c r="F5" s="18"/>
    </row>
    <row r="6" spans="1:6" ht="12.75">
      <c r="A6" s="7"/>
      <c r="B6" s="2" t="s">
        <v>3</v>
      </c>
      <c r="C6" s="17"/>
      <c r="D6" s="18"/>
      <c r="E6" s="17"/>
      <c r="F6" s="18"/>
    </row>
    <row r="7" spans="1:6" ht="12.75">
      <c r="A7" s="7"/>
      <c r="B7" s="5" t="s">
        <v>4</v>
      </c>
      <c r="C7" s="17">
        <v>6437115088</v>
      </c>
      <c r="D7" s="18"/>
      <c r="E7" s="17">
        <v>6497384796</v>
      </c>
      <c r="F7" s="18"/>
    </row>
    <row r="8" spans="1:6" ht="12.75">
      <c r="A8" s="7"/>
      <c r="B8" s="2" t="s">
        <v>5</v>
      </c>
      <c r="C8" s="17"/>
      <c r="D8" s="18"/>
      <c r="E8" s="17"/>
      <c r="F8" s="18"/>
    </row>
    <row r="9" spans="1:6" ht="12.75">
      <c r="A9" s="7"/>
      <c r="B9" s="2" t="s">
        <v>6</v>
      </c>
      <c r="C9" s="17">
        <f>201240420-(175093337-140629319)</f>
        <v>166776402</v>
      </c>
      <c r="D9" s="18"/>
      <c r="E9" s="17">
        <f>3120000+2549052</f>
        <v>5669052</v>
      </c>
      <c r="F9" s="18"/>
    </row>
    <row r="10" spans="1:6" ht="12.75">
      <c r="A10" s="7"/>
      <c r="B10" s="2" t="s">
        <v>7</v>
      </c>
      <c r="C10" s="17"/>
      <c r="D10" s="18"/>
      <c r="E10" s="17"/>
      <c r="F10" s="18"/>
    </row>
    <row r="11" spans="1:6" ht="12.75">
      <c r="A11" s="7"/>
      <c r="B11" s="2"/>
      <c r="C11" s="17"/>
      <c r="D11" s="18"/>
      <c r="E11" s="17"/>
      <c r="F11" s="18"/>
    </row>
    <row r="12" spans="1:6" ht="12.75">
      <c r="A12" s="9">
        <v>2</v>
      </c>
      <c r="B12" s="2" t="s">
        <v>26</v>
      </c>
      <c r="C12" s="17"/>
      <c r="D12" s="18">
        <f>C13+C16+C19+C20</f>
        <v>140213898729</v>
      </c>
      <c r="E12" s="17"/>
      <c r="F12" s="18">
        <f>E13+E16+E19+E20</f>
        <v>58378918744</v>
      </c>
    </row>
    <row r="13" spans="1:6" ht="12.75">
      <c r="A13" s="7"/>
      <c r="B13" s="2" t="s">
        <v>8</v>
      </c>
      <c r="C13" s="17"/>
      <c r="D13" s="18"/>
      <c r="E13" s="17"/>
      <c r="F13" s="18"/>
    </row>
    <row r="14" spans="1:6" ht="12.75">
      <c r="A14" s="7"/>
      <c r="B14" s="5" t="s">
        <v>3</v>
      </c>
      <c r="C14" s="17"/>
      <c r="D14" s="18"/>
      <c r="E14" s="17"/>
      <c r="F14" s="18"/>
    </row>
    <row r="15" spans="1:6" ht="12.75">
      <c r="A15" s="7"/>
      <c r="B15" s="5" t="s">
        <v>9</v>
      </c>
      <c r="C15" s="17"/>
      <c r="D15" s="18"/>
      <c r="E15" s="17"/>
      <c r="F15" s="18"/>
    </row>
    <row r="16" spans="1:6" ht="12.75">
      <c r="A16" s="7"/>
      <c r="B16" s="2" t="s">
        <v>10</v>
      </c>
      <c r="C16" s="17">
        <v>58378918744</v>
      </c>
      <c r="D16" s="18"/>
      <c r="E16" s="17">
        <v>58378918744</v>
      </c>
      <c r="F16" s="18"/>
    </row>
    <row r="17" spans="1:6" ht="12.75">
      <c r="A17" s="7"/>
      <c r="B17" s="2" t="s">
        <v>3</v>
      </c>
      <c r="C17" s="17"/>
      <c r="D17" s="18"/>
      <c r="E17" s="17"/>
      <c r="F17" s="18"/>
    </row>
    <row r="18" spans="1:6" ht="12.75">
      <c r="A18" s="7"/>
      <c r="B18" s="5" t="s">
        <v>9</v>
      </c>
      <c r="C18" s="17"/>
      <c r="D18" s="18"/>
      <c r="E18" s="17"/>
      <c r="F18" s="18"/>
    </row>
    <row r="19" spans="1:6" ht="12.75">
      <c r="A19" s="7"/>
      <c r="B19" s="2" t="s">
        <v>11</v>
      </c>
      <c r="C19" s="17">
        <f>56218127885+9623261900</f>
        <v>65841389785</v>
      </c>
      <c r="D19" s="18"/>
      <c r="E19" s="17"/>
      <c r="F19" s="18"/>
    </row>
    <row r="20" spans="1:6" ht="12.75">
      <c r="A20" s="7"/>
      <c r="B20" s="2" t="s">
        <v>12</v>
      </c>
      <c r="C20" s="17">
        <v>15993590200</v>
      </c>
      <c r="D20" s="18"/>
      <c r="E20" s="17"/>
      <c r="F20" s="18"/>
    </row>
    <row r="21" spans="1:6" ht="12.75">
      <c r="A21" s="7"/>
      <c r="B21" s="2"/>
      <c r="C21" s="17"/>
      <c r="D21" s="18"/>
      <c r="E21" s="17"/>
      <c r="F21" s="18"/>
    </row>
    <row r="22" spans="1:6" ht="12.75">
      <c r="A22" s="9">
        <v>3</v>
      </c>
      <c r="B22" s="2" t="s">
        <v>27</v>
      </c>
      <c r="C22" s="17"/>
      <c r="D22" s="18">
        <f>C25+C30</f>
        <v>222784315040</v>
      </c>
      <c r="E22" s="17"/>
      <c r="F22" s="18">
        <f>E25+E30</f>
        <v>182695045599</v>
      </c>
    </row>
    <row r="23" spans="1:6" ht="12.75">
      <c r="A23" s="7"/>
      <c r="B23" s="2" t="s">
        <v>13</v>
      </c>
      <c r="C23" s="17"/>
      <c r="D23" s="18"/>
      <c r="E23" s="17"/>
      <c r="F23" s="18"/>
    </row>
    <row r="24" spans="1:6" ht="12.75">
      <c r="A24" s="7"/>
      <c r="B24" s="2" t="s">
        <v>14</v>
      </c>
      <c r="C24" s="17"/>
      <c r="D24" s="18"/>
      <c r="E24" s="17"/>
      <c r="F24" s="18"/>
    </row>
    <row r="25" spans="1:6" ht="12.75">
      <c r="A25" s="7"/>
      <c r="B25" s="2" t="s">
        <v>15</v>
      </c>
      <c r="C25" s="17">
        <f>C27+C28+C29</f>
        <v>43870847278</v>
      </c>
      <c r="D25" s="18"/>
      <c r="E25" s="17">
        <f>E27+E28+E29</f>
        <v>60621019350</v>
      </c>
      <c r="F25" s="18"/>
    </row>
    <row r="26" spans="1:6" ht="12.75">
      <c r="A26" s="7"/>
      <c r="B26" s="2" t="s">
        <v>3</v>
      </c>
      <c r="C26" s="17"/>
      <c r="D26" s="18"/>
      <c r="E26" s="17"/>
      <c r="F26" s="18"/>
    </row>
    <row r="27" spans="1:6" ht="12.75">
      <c r="A27" s="7"/>
      <c r="B27" s="5" t="s">
        <v>16</v>
      </c>
      <c r="C27" s="17">
        <v>33200476474</v>
      </c>
      <c r="D27" s="18"/>
      <c r="E27" s="17">
        <v>54920080292</v>
      </c>
      <c r="F27" s="18"/>
    </row>
    <row r="28" spans="1:6" ht="12.75">
      <c r="A28" s="7"/>
      <c r="B28" s="5" t="s">
        <v>17</v>
      </c>
      <c r="C28" s="17">
        <v>451771665</v>
      </c>
      <c r="D28" s="18"/>
      <c r="E28" s="17">
        <v>718240356</v>
      </c>
      <c r="F28" s="18"/>
    </row>
    <row r="29" spans="1:6" ht="12.75">
      <c r="A29" s="7"/>
      <c r="B29" s="5" t="s">
        <v>18</v>
      </c>
      <c r="C29" s="17">
        <v>10218599139</v>
      </c>
      <c r="D29" s="18"/>
      <c r="E29" s="17">
        <v>4982698702</v>
      </c>
      <c r="F29" s="18"/>
    </row>
    <row r="30" spans="1:6" ht="12.75">
      <c r="A30" s="7"/>
      <c r="B30" s="2" t="s">
        <v>19</v>
      </c>
      <c r="C30" s="17">
        <f>C32+C33+C34</f>
        <v>178913467762</v>
      </c>
      <c r="D30" s="18"/>
      <c r="E30" s="17">
        <f>E32+E33+E34</f>
        <v>122074026249</v>
      </c>
      <c r="F30" s="18"/>
    </row>
    <row r="31" spans="1:6" ht="12.75">
      <c r="A31" s="7"/>
      <c r="B31" s="2" t="s">
        <v>3</v>
      </c>
      <c r="C31" s="17"/>
      <c r="D31" s="18"/>
      <c r="E31" s="17"/>
      <c r="F31" s="18"/>
    </row>
    <row r="32" spans="1:6" ht="12.75">
      <c r="A32" s="7"/>
      <c r="B32" s="5" t="s">
        <v>16</v>
      </c>
      <c r="C32" s="17">
        <v>178913467762</v>
      </c>
      <c r="D32" s="18"/>
      <c r="E32" s="17">
        <v>122074026249</v>
      </c>
      <c r="F32" s="18"/>
    </row>
    <row r="33" spans="1:6" ht="12.75">
      <c r="A33" s="7"/>
      <c r="B33" s="5" t="s">
        <v>17</v>
      </c>
      <c r="C33" s="17"/>
      <c r="D33" s="18"/>
      <c r="E33" s="17"/>
      <c r="F33" s="18"/>
    </row>
    <row r="34" spans="1:6" ht="12.75">
      <c r="A34" s="7"/>
      <c r="B34" s="5" t="s">
        <v>18</v>
      </c>
      <c r="C34" s="17"/>
      <c r="D34" s="18"/>
      <c r="E34" s="17"/>
      <c r="F34" s="18"/>
    </row>
    <row r="35" spans="1:6" ht="12.75">
      <c r="A35" s="7"/>
      <c r="B35" s="5"/>
      <c r="C35" s="17"/>
      <c r="D35" s="18"/>
      <c r="E35" s="17"/>
      <c r="F35" s="18"/>
    </row>
    <row r="36" spans="1:6" ht="12.75">
      <c r="A36" s="9">
        <v>4</v>
      </c>
      <c r="B36" s="5" t="s">
        <v>28</v>
      </c>
      <c r="C36" s="17"/>
      <c r="D36" s="22">
        <v>7662796800</v>
      </c>
      <c r="E36" s="17"/>
      <c r="F36" s="18">
        <f>7313909650+104258273853+29107500</f>
        <v>111601291003</v>
      </c>
    </row>
    <row r="37" spans="1:6" ht="12.75">
      <c r="A37" s="7"/>
      <c r="B37" s="5" t="s">
        <v>20</v>
      </c>
      <c r="C37" s="17"/>
      <c r="D37" s="18"/>
      <c r="E37" s="17"/>
      <c r="F37" s="18"/>
    </row>
    <row r="38" spans="1:6" ht="12.75">
      <c r="A38" s="7"/>
      <c r="B38" s="5" t="s">
        <v>21</v>
      </c>
      <c r="C38" s="17">
        <v>21858000</v>
      </c>
      <c r="D38" s="18"/>
      <c r="E38" s="17">
        <f>104258273853+29107500</f>
        <v>104287381353</v>
      </c>
      <c r="F38" s="18"/>
    </row>
    <row r="39" spans="1:6" ht="12.75">
      <c r="A39" s="7"/>
      <c r="B39" s="5"/>
      <c r="C39" s="17"/>
      <c r="D39" s="18"/>
      <c r="E39" s="17"/>
      <c r="F39" s="18"/>
    </row>
    <row r="40" spans="1:6" ht="12.75">
      <c r="A40" s="9">
        <v>5</v>
      </c>
      <c r="B40" s="5" t="s">
        <v>29</v>
      </c>
      <c r="C40" s="17"/>
      <c r="D40" s="22">
        <v>289076868</v>
      </c>
      <c r="E40" s="17"/>
      <c r="F40" s="18">
        <v>6101644592</v>
      </c>
    </row>
    <row r="41" spans="1:6" ht="12.75">
      <c r="A41" s="7"/>
      <c r="B41" s="5"/>
      <c r="C41" s="17"/>
      <c r="D41" s="18"/>
      <c r="E41" s="17"/>
      <c r="F41" s="18"/>
    </row>
    <row r="42" spans="1:6" ht="12.75">
      <c r="A42" s="9">
        <v>6</v>
      </c>
      <c r="B42" s="5" t="s">
        <v>30</v>
      </c>
      <c r="C42" s="17"/>
      <c r="D42" s="18"/>
      <c r="E42" s="17"/>
      <c r="F42" s="18"/>
    </row>
    <row r="43" spans="1:6" ht="12.75">
      <c r="A43" s="7"/>
      <c r="B43" s="2" t="s">
        <v>20</v>
      </c>
      <c r="C43" s="17"/>
      <c r="D43" s="18"/>
      <c r="E43" s="17"/>
      <c r="F43" s="18"/>
    </row>
    <row r="44" spans="1:6" ht="12.75">
      <c r="A44" s="7"/>
      <c r="B44" s="5" t="s">
        <v>22</v>
      </c>
      <c r="C44" s="17"/>
      <c r="D44" s="18"/>
      <c r="E44" s="17"/>
      <c r="F44" s="18"/>
    </row>
    <row r="45" spans="1:6" ht="12.75">
      <c r="A45" s="7"/>
      <c r="B45" s="5" t="s">
        <v>23</v>
      </c>
      <c r="C45" s="17"/>
      <c r="D45" s="18"/>
      <c r="E45" s="17"/>
      <c r="F45" s="18"/>
    </row>
    <row r="46" spans="1:6" ht="12.75">
      <c r="A46" s="7"/>
      <c r="B46" s="2"/>
      <c r="C46" s="17"/>
      <c r="D46" s="18"/>
      <c r="E46" s="17"/>
      <c r="F46" s="18"/>
    </row>
    <row r="47" spans="1:6" ht="12.75">
      <c r="A47" s="9">
        <v>7</v>
      </c>
      <c r="B47" s="2" t="s">
        <v>31</v>
      </c>
      <c r="C47" s="17"/>
      <c r="D47" s="22">
        <v>3105851094</v>
      </c>
      <c r="E47" s="17"/>
      <c r="F47" s="18">
        <v>3262875592</v>
      </c>
    </row>
    <row r="48" spans="1:6" ht="12.75">
      <c r="A48" s="7"/>
      <c r="B48" s="2"/>
      <c r="C48" s="17"/>
      <c r="D48" s="18"/>
      <c r="E48" s="17"/>
      <c r="F48" s="18"/>
    </row>
    <row r="49" spans="1:6" ht="12.75">
      <c r="A49" s="7"/>
      <c r="B49" s="2"/>
      <c r="C49" s="17"/>
      <c r="D49" s="18"/>
      <c r="E49" s="17"/>
      <c r="F49" s="25"/>
    </row>
    <row r="50" spans="1:6" ht="12.75">
      <c r="A50" s="3" t="s">
        <v>24</v>
      </c>
      <c r="B50" s="4"/>
      <c r="C50" s="19"/>
      <c r="D50" s="20">
        <f>SUM(D3:D49)</f>
        <v>389476261814</v>
      </c>
      <c r="E50" s="19"/>
      <c r="F50" s="20">
        <f>SUM(F3:F49)</f>
        <v>377315083171</v>
      </c>
    </row>
  </sheetData>
  <printOptions/>
  <pageMargins left="0.5511811023622047" right="0.4724409448818898" top="1.5748031496062993" bottom="0.984251968503937" header="0.7874015748031497" footer="0.5118110236220472"/>
  <pageSetup horizontalDpi="600" verticalDpi="600" orientation="portrait" paperSize="9" scale="77" r:id="rId1"/>
  <headerFooter alignWithMargins="0">
    <oddHeader>&amp;C&amp;"Arial,Grassetto"STATO PATRIMONIALE</oddHeader>
    <oddFooter>&amp;R22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zoomScale="75" zoomScaleNormal="75" workbookViewId="0" topLeftCell="A13">
      <selection activeCell="C12" sqref="C12"/>
    </sheetView>
  </sheetViews>
  <sheetFormatPr defaultColWidth="9.140625" defaultRowHeight="12.75"/>
  <cols>
    <col min="1" max="1" width="4.7109375" style="8" customWidth="1"/>
    <col min="2" max="2" width="49.8515625" style="0" customWidth="1"/>
    <col min="3" max="6" width="15.7109375" style="21" customWidth="1"/>
  </cols>
  <sheetData>
    <row r="2" spans="1:6" ht="12.75">
      <c r="A2" s="3" t="s">
        <v>32</v>
      </c>
      <c r="B2" s="4"/>
      <c r="C2" s="15" t="s">
        <v>115</v>
      </c>
      <c r="D2" s="16"/>
      <c r="E2" s="15" t="s">
        <v>1</v>
      </c>
      <c r="F2" s="16"/>
    </row>
    <row r="3" spans="1:6" ht="12.75">
      <c r="A3" s="6"/>
      <c r="B3" s="1"/>
      <c r="C3" s="17"/>
      <c r="D3" s="18"/>
      <c r="E3" s="17"/>
      <c r="F3" s="18"/>
    </row>
    <row r="4" spans="1:6" ht="12.75">
      <c r="A4" s="9">
        <v>1</v>
      </c>
      <c r="B4" s="2" t="s">
        <v>45</v>
      </c>
      <c r="C4" s="17"/>
      <c r="D4" s="18">
        <f>SUM(C5:C12)</f>
        <v>371607466482.06665</v>
      </c>
      <c r="E4" s="17"/>
      <c r="F4" s="18">
        <f>SUM(E5:E12)</f>
        <v>364077572594</v>
      </c>
    </row>
    <row r="5" spans="1:6" ht="12.75">
      <c r="A5" s="7"/>
      <c r="B5" s="2" t="s">
        <v>33</v>
      </c>
      <c r="C5" s="17">
        <f>131404071878+2728078310+11319173240</f>
        <v>145451323428</v>
      </c>
      <c r="D5" s="18"/>
      <c r="E5" s="17">
        <f>131404071878+2728078310+11319173240</f>
        <v>145451323428</v>
      </c>
      <c r="F5" s="18"/>
    </row>
    <row r="6" spans="1:6" ht="12.75">
      <c r="A6" s="7"/>
      <c r="B6" s="2" t="s">
        <v>34</v>
      </c>
      <c r="C6" s="17"/>
      <c r="D6" s="18"/>
      <c r="E6" s="17"/>
      <c r="F6" s="18"/>
    </row>
    <row r="7" spans="1:6" ht="12.75">
      <c r="A7" s="7"/>
      <c r="B7" s="2" t="s">
        <v>35</v>
      </c>
      <c r="C7" s="17">
        <v>209703467809</v>
      </c>
      <c r="D7" s="18"/>
      <c r="E7" s="17">
        <v>209703467809</v>
      </c>
      <c r="F7" s="18"/>
    </row>
    <row r="8" spans="1:6" ht="12.75">
      <c r="A8" s="7"/>
      <c r="B8" s="2" t="s">
        <v>36</v>
      </c>
      <c r="C8" s="17">
        <f>1927244416+2924608496</f>
        <v>4851852912</v>
      </c>
      <c r="D8" s="18"/>
      <c r="E8" s="17">
        <v>1927244416</v>
      </c>
      <c r="F8" s="18"/>
    </row>
    <row r="9" spans="1:6" ht="12.75">
      <c r="A9" s="7"/>
      <c r="B9" s="2" t="s">
        <v>37</v>
      </c>
      <c r="C9" s="17">
        <f>2426277684+2193456372</f>
        <v>4619734056</v>
      </c>
      <c r="D9" s="18"/>
      <c r="E9" s="17">
        <v>2426277684</v>
      </c>
      <c r="F9" s="18"/>
    </row>
    <row r="10" spans="1:6" ht="12.75">
      <c r="A10" s="7"/>
      <c r="B10" s="2" t="s">
        <v>38</v>
      </c>
      <c r="C10" s="17">
        <v>505122</v>
      </c>
      <c r="D10" s="18"/>
      <c r="E10" s="17">
        <v>505122</v>
      </c>
      <c r="F10" s="18"/>
    </row>
    <row r="11" spans="1:6" ht="12.75">
      <c r="A11" s="7"/>
      <c r="B11" s="2" t="s">
        <v>39</v>
      </c>
      <c r="C11" s="17">
        <f>Economico!D85</f>
        <v>2411829020.0666666</v>
      </c>
      <c r="D11" s="18"/>
      <c r="E11" s="17"/>
      <c r="F11" s="18"/>
    </row>
    <row r="12" spans="1:6" ht="12.75">
      <c r="A12" s="7"/>
      <c r="B12" s="2" t="s">
        <v>109</v>
      </c>
      <c r="C12" s="17">
        <v>4568754135</v>
      </c>
      <c r="D12" s="18"/>
      <c r="E12" s="17">
        <v>4568754135</v>
      </c>
      <c r="F12" s="18"/>
    </row>
    <row r="13" spans="1:6" ht="12.75">
      <c r="A13" s="7"/>
      <c r="B13" s="2"/>
      <c r="C13" s="17"/>
      <c r="D13" s="18"/>
      <c r="E13" s="17"/>
      <c r="F13" s="18"/>
    </row>
    <row r="14" spans="1:6" ht="12.75">
      <c r="A14" s="9">
        <v>2</v>
      </c>
      <c r="B14" s="2" t="s">
        <v>46</v>
      </c>
      <c r="C14" s="17"/>
      <c r="D14" s="18">
        <f>SUM(C15:C18)</f>
        <v>859774487</v>
      </c>
      <c r="E14" s="17"/>
      <c r="F14" s="18"/>
    </row>
    <row r="15" spans="1:6" ht="12.75">
      <c r="A15" s="7"/>
      <c r="B15" s="2" t="s">
        <v>40</v>
      </c>
      <c r="C15" s="17"/>
      <c r="D15" s="18"/>
      <c r="E15" s="17"/>
      <c r="F15" s="18"/>
    </row>
    <row r="16" spans="1:6" ht="12.75">
      <c r="A16" s="7"/>
      <c r="B16" s="2" t="s">
        <v>110</v>
      </c>
      <c r="C16" s="17">
        <v>859774487</v>
      </c>
      <c r="D16" s="18"/>
      <c r="E16" s="17"/>
      <c r="F16" s="18"/>
    </row>
    <row r="17" spans="1:6" ht="12.75">
      <c r="A17" s="7"/>
      <c r="B17" s="2" t="s">
        <v>41</v>
      </c>
      <c r="C17" s="17"/>
      <c r="D17" s="18"/>
      <c r="E17" s="17"/>
      <c r="F17" s="18"/>
    </row>
    <row r="18" spans="1:6" ht="12.75">
      <c r="A18" s="7"/>
      <c r="B18" s="2" t="s">
        <v>42</v>
      </c>
      <c r="C18" s="17"/>
      <c r="D18" s="18"/>
      <c r="E18" s="17"/>
      <c r="F18" s="18"/>
    </row>
    <row r="19" spans="1:6" ht="12.75">
      <c r="A19" s="7"/>
      <c r="B19" s="2"/>
      <c r="C19" s="17"/>
      <c r="D19" s="18"/>
      <c r="E19" s="17"/>
      <c r="F19" s="18"/>
    </row>
    <row r="20" spans="1:6" ht="12.75">
      <c r="A20" s="9">
        <v>3</v>
      </c>
      <c r="B20" s="2" t="s">
        <v>47</v>
      </c>
      <c r="C20" s="17"/>
      <c r="D20" s="18">
        <f>C21+C22</f>
        <v>7684545800</v>
      </c>
      <c r="E20" s="17"/>
      <c r="F20" s="18">
        <f>E21+E22</f>
        <v>7369967650</v>
      </c>
    </row>
    <row r="21" spans="1:6" ht="12.75">
      <c r="A21" s="9"/>
      <c r="B21" s="2" t="s">
        <v>112</v>
      </c>
      <c r="C21" s="17">
        <v>7640938800</v>
      </c>
      <c r="D21" s="18"/>
      <c r="E21" s="17">
        <v>7313909650</v>
      </c>
      <c r="F21" s="18"/>
    </row>
    <row r="22" spans="1:6" ht="12.75">
      <c r="A22" s="9"/>
      <c r="B22" s="2" t="s">
        <v>111</v>
      </c>
      <c r="C22" s="17">
        <v>43607000</v>
      </c>
      <c r="D22" s="18"/>
      <c r="E22" s="17">
        <v>56058000</v>
      </c>
      <c r="F22" s="18"/>
    </row>
    <row r="23" spans="1:6" ht="12.75">
      <c r="A23" s="7"/>
      <c r="B23" s="5"/>
      <c r="C23" s="17"/>
      <c r="D23" s="18"/>
      <c r="E23" s="17"/>
      <c r="F23" s="18"/>
    </row>
    <row r="24" spans="1:6" ht="12.75">
      <c r="A24" s="9">
        <v>4</v>
      </c>
      <c r="B24" s="5" t="s">
        <v>48</v>
      </c>
      <c r="C24" s="17"/>
      <c r="D24" s="18"/>
      <c r="E24" s="17"/>
      <c r="F24" s="18"/>
    </row>
    <row r="25" spans="1:6" ht="12.75">
      <c r="A25" s="7"/>
      <c r="B25" s="5"/>
      <c r="C25" s="17"/>
      <c r="D25" s="18"/>
      <c r="E25" s="17"/>
      <c r="F25" s="18"/>
    </row>
    <row r="26" spans="1:6" ht="12.75">
      <c r="A26" s="9">
        <v>5</v>
      </c>
      <c r="B26" s="5" t="s">
        <v>49</v>
      </c>
      <c r="C26" s="17"/>
      <c r="D26" s="18">
        <f>C27+C28</f>
        <v>6640860824</v>
      </c>
      <c r="E26" s="17"/>
      <c r="F26" s="18">
        <f>E27+E28</f>
        <v>3738915973</v>
      </c>
    </row>
    <row r="27" spans="1:6" ht="12.75">
      <c r="A27" s="9"/>
      <c r="B27" s="2" t="s">
        <v>43</v>
      </c>
      <c r="C27" s="17">
        <v>6640860824</v>
      </c>
      <c r="D27" s="18"/>
      <c r="E27" s="17">
        <v>3738915973</v>
      </c>
      <c r="F27" s="18"/>
    </row>
    <row r="28" spans="1:6" ht="12.75">
      <c r="A28" s="9"/>
      <c r="B28" s="2" t="s">
        <v>44</v>
      </c>
      <c r="C28" s="17"/>
      <c r="D28" s="18"/>
      <c r="E28" s="17"/>
      <c r="F28" s="18"/>
    </row>
    <row r="29" spans="1:6" ht="12.75">
      <c r="A29" s="7"/>
      <c r="B29" s="5"/>
      <c r="C29" s="17"/>
      <c r="D29" s="18"/>
      <c r="E29" s="17"/>
      <c r="F29" s="18"/>
    </row>
    <row r="30" spans="1:6" ht="12.75">
      <c r="A30" s="9">
        <v>6</v>
      </c>
      <c r="B30" s="5" t="s">
        <v>50</v>
      </c>
      <c r="C30" s="17"/>
      <c r="D30" s="18">
        <f>885001910+1143931600</f>
        <v>2028933510</v>
      </c>
      <c r="E30" s="17"/>
      <c r="F30" s="18">
        <f>762335779+364036000</f>
        <v>1126371779</v>
      </c>
    </row>
    <row r="31" spans="1:6" ht="12.75">
      <c r="A31" s="7"/>
      <c r="B31" s="2"/>
      <c r="C31" s="17"/>
      <c r="D31" s="18"/>
      <c r="E31" s="17"/>
      <c r="F31" s="18"/>
    </row>
    <row r="32" spans="1:6" ht="12.75">
      <c r="A32" s="9">
        <v>7</v>
      </c>
      <c r="B32" s="2" t="s">
        <v>51</v>
      </c>
      <c r="C32" s="17"/>
      <c r="D32" s="18">
        <v>649841900</v>
      </c>
      <c r="E32" s="17"/>
      <c r="F32" s="18">
        <v>1002255175</v>
      </c>
    </row>
    <row r="33" spans="1:6" ht="12.75">
      <c r="A33" s="9"/>
      <c r="B33" s="2" t="s">
        <v>20</v>
      </c>
      <c r="C33" s="17"/>
      <c r="D33" s="18"/>
      <c r="E33" s="17"/>
      <c r="F33" s="18"/>
    </row>
    <row r="34" spans="1:6" ht="12.75">
      <c r="A34" s="9"/>
      <c r="B34" s="5" t="s">
        <v>21</v>
      </c>
      <c r="C34" s="17">
        <v>649841900</v>
      </c>
      <c r="D34" s="18"/>
      <c r="E34" s="17">
        <v>1002255175</v>
      </c>
      <c r="F34" s="18"/>
    </row>
    <row r="35" spans="1:6" ht="12.75">
      <c r="A35" s="9"/>
      <c r="B35" s="2"/>
      <c r="C35" s="17"/>
      <c r="D35" s="18"/>
      <c r="E35" s="17"/>
      <c r="F35" s="18"/>
    </row>
    <row r="36" spans="1:6" ht="12.75">
      <c r="A36" s="9">
        <v>8</v>
      </c>
      <c r="B36" s="2" t="s">
        <v>52</v>
      </c>
      <c r="C36" s="17"/>
      <c r="D36" s="18">
        <v>4838811</v>
      </c>
      <c r="E36" s="17"/>
      <c r="F36" s="18"/>
    </row>
    <row r="37" spans="1:6" ht="12.75">
      <c r="A37" s="7"/>
      <c r="B37" s="2"/>
      <c r="C37" s="17"/>
      <c r="D37" s="18"/>
      <c r="E37" s="17"/>
      <c r="F37" s="18"/>
    </row>
    <row r="38" spans="1:6" ht="12.75">
      <c r="A38" s="7"/>
      <c r="B38" s="2"/>
      <c r="C38" s="17"/>
      <c r="D38" s="18"/>
      <c r="E38" s="17"/>
      <c r="F38" s="18"/>
    </row>
    <row r="39" spans="1:6" ht="12.75">
      <c r="A39" s="3" t="s">
        <v>76</v>
      </c>
      <c r="B39" s="4"/>
      <c r="C39" s="19"/>
      <c r="D39" s="20">
        <f>SUM(D4:D38)</f>
        <v>389476261814.06665</v>
      </c>
      <c r="E39" s="19"/>
      <c r="F39" s="20">
        <f>SUM(F4:F38)</f>
        <v>377315083171</v>
      </c>
    </row>
    <row r="45" spans="1:2" ht="12.75">
      <c r="A45" s="10"/>
      <c r="B45" s="11" t="s">
        <v>54</v>
      </c>
    </row>
    <row r="46" ht="12.75">
      <c r="B46" t="s">
        <v>55</v>
      </c>
    </row>
    <row r="47" spans="2:6" ht="12.75">
      <c r="B47" t="s">
        <v>56</v>
      </c>
      <c r="D47" s="21">
        <v>334088214094</v>
      </c>
      <c r="F47" s="21">
        <v>226507395419</v>
      </c>
    </row>
    <row r="48" ht="12.75">
      <c r="B48" t="s">
        <v>57</v>
      </c>
    </row>
    <row r="49" spans="2:6" ht="12.75">
      <c r="B49" t="s">
        <v>58</v>
      </c>
      <c r="D49" s="21">
        <v>190000000</v>
      </c>
      <c r="F49" s="21">
        <v>310000000</v>
      </c>
    </row>
    <row r="50" ht="12.75">
      <c r="B50" t="s">
        <v>59</v>
      </c>
    </row>
    <row r="51" spans="2:6" ht="12.75">
      <c r="B51" t="s">
        <v>60</v>
      </c>
      <c r="F51" s="21">
        <v>103590445000</v>
      </c>
    </row>
  </sheetData>
  <printOptions/>
  <pageMargins left="0.5511811023622047" right="0.4724409448818898" top="1.5748031496062993" bottom="0.984251968503937" header="0.7086614173228347" footer="0.5118110236220472"/>
  <pageSetup horizontalDpi="600" verticalDpi="600" orientation="portrait" paperSize="9" scale="77" r:id="rId1"/>
  <headerFooter alignWithMargins="0">
    <oddHeader>&amp;L
&amp;C&amp;"Arial,Grassetto"STATO PATRIMONIALE</oddHeader>
    <oddFooter>&amp;R23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21"/>
  <sheetViews>
    <sheetView tabSelected="1" zoomScale="85" zoomScaleNormal="85" workbookViewId="0" topLeftCell="A1">
      <selection activeCell="A62" sqref="A62:D85"/>
    </sheetView>
  </sheetViews>
  <sheetFormatPr defaultColWidth="9.140625" defaultRowHeight="12.75"/>
  <cols>
    <col min="1" max="1" width="4.7109375" style="8" customWidth="1"/>
    <col min="2" max="2" width="65.00390625" style="0" customWidth="1"/>
    <col min="3" max="4" width="20.7109375" style="21" customWidth="1"/>
  </cols>
  <sheetData>
    <row r="2" spans="1:4" s="28" customFormat="1" ht="12.75">
      <c r="A2" s="3" t="s">
        <v>53</v>
      </c>
      <c r="B2" s="33"/>
      <c r="C2" s="23" t="s">
        <v>114</v>
      </c>
      <c r="D2" s="16"/>
    </row>
    <row r="3" spans="1:4" ht="12.75">
      <c r="A3" s="29"/>
      <c r="B3" s="1"/>
      <c r="C3" s="17"/>
      <c r="D3" s="18"/>
    </row>
    <row r="4" spans="1:4" ht="12.75">
      <c r="A4" s="30"/>
      <c r="B4" s="2"/>
      <c r="C4" s="17"/>
      <c r="D4" s="18"/>
    </row>
    <row r="5" spans="1:4" ht="12.75">
      <c r="A5" s="31">
        <v>1</v>
      </c>
      <c r="B5" s="2" t="s">
        <v>61</v>
      </c>
      <c r="C5" s="17"/>
      <c r="D5" s="18"/>
    </row>
    <row r="6" spans="1:4" ht="12.75">
      <c r="A6" s="30"/>
      <c r="B6" s="2"/>
      <c r="C6" s="17"/>
      <c r="D6" s="18"/>
    </row>
    <row r="7" spans="1:4" ht="12.75">
      <c r="A7" s="31">
        <v>2</v>
      </c>
      <c r="B7" s="2" t="s">
        <v>62</v>
      </c>
      <c r="C7" s="17"/>
      <c r="D7" s="18">
        <f>C8+C9+C10</f>
        <v>5230739499</v>
      </c>
    </row>
    <row r="8" spans="1:4" ht="12.75">
      <c r="A8" s="30"/>
      <c r="B8" s="2" t="s">
        <v>63</v>
      </c>
      <c r="C8" s="17"/>
      <c r="D8" s="18"/>
    </row>
    <row r="9" spans="1:4" ht="12.75">
      <c r="A9" s="30"/>
      <c r="B9" s="2" t="s">
        <v>64</v>
      </c>
      <c r="C9" s="17">
        <v>5219245050</v>
      </c>
      <c r="D9" s="18"/>
    </row>
    <row r="10" spans="1:4" ht="12.75">
      <c r="A10" s="30"/>
      <c r="B10" s="2" t="s">
        <v>65</v>
      </c>
      <c r="C10" s="17">
        <v>11494449</v>
      </c>
      <c r="D10" s="18"/>
    </row>
    <row r="11" spans="1:4" ht="12.75">
      <c r="A11" s="30"/>
      <c r="B11" s="2"/>
      <c r="C11" s="17"/>
      <c r="D11" s="18"/>
    </row>
    <row r="12" spans="1:4" ht="12.75">
      <c r="A12" s="31">
        <v>3</v>
      </c>
      <c r="B12" s="2" t="s">
        <v>66</v>
      </c>
      <c r="C12" s="17"/>
      <c r="D12" s="18">
        <f>C13+C14+C15</f>
        <v>11794648119</v>
      </c>
    </row>
    <row r="13" spans="1:4" ht="12.75">
      <c r="A13" s="31"/>
      <c r="B13" s="2" t="s">
        <v>67</v>
      </c>
      <c r="C13" s="17">
        <v>434115742</v>
      </c>
      <c r="D13" s="18"/>
    </row>
    <row r="14" spans="1:4" ht="12.75">
      <c r="A14" s="31"/>
      <c r="B14" s="2" t="s">
        <v>68</v>
      </c>
      <c r="C14" s="17">
        <v>7712653792</v>
      </c>
      <c r="D14" s="18"/>
    </row>
    <row r="15" spans="1:4" ht="12.75">
      <c r="A15" s="31"/>
      <c r="B15" s="2" t="s">
        <v>69</v>
      </c>
      <c r="C15" s="17">
        <v>3647878585</v>
      </c>
      <c r="D15" s="18"/>
    </row>
    <row r="16" spans="1:4" ht="12.75">
      <c r="A16" s="30"/>
      <c r="B16" s="5"/>
      <c r="C16" s="17"/>
      <c r="D16" s="18"/>
    </row>
    <row r="17" spans="1:4" ht="12.75">
      <c r="A17" s="31">
        <v>4</v>
      </c>
      <c r="B17" s="5" t="s">
        <v>70</v>
      </c>
      <c r="C17" s="17"/>
      <c r="D17" s="18"/>
    </row>
    <row r="18" spans="1:4" ht="12.75">
      <c r="A18" s="31"/>
      <c r="B18" s="5" t="s">
        <v>71</v>
      </c>
      <c r="C18" s="17"/>
      <c r="D18" s="26">
        <f>-(513431415-53286259)</f>
        <v>-460145156</v>
      </c>
    </row>
    <row r="19" spans="1:4" ht="12.75">
      <c r="A19" s="30"/>
      <c r="B19" s="5"/>
      <c r="C19" s="17"/>
      <c r="D19" s="18"/>
    </row>
    <row r="20" spans="1:4" ht="12.75">
      <c r="A20" s="31">
        <v>5</v>
      </c>
      <c r="B20" s="5" t="s">
        <v>72</v>
      </c>
      <c r="C20" s="17"/>
      <c r="D20" s="18">
        <f>751145770-181401128</f>
        <v>569744642</v>
      </c>
    </row>
    <row r="21" spans="1:4" ht="12.75">
      <c r="A21" s="30"/>
      <c r="B21" s="5"/>
      <c r="C21" s="17"/>
      <c r="D21" s="18"/>
    </row>
    <row r="22" spans="1:4" ht="12.75">
      <c r="A22" s="31">
        <v>6</v>
      </c>
      <c r="B22" s="5" t="s">
        <v>70</v>
      </c>
      <c r="C22" s="17"/>
      <c r="D22" s="18"/>
    </row>
    <row r="23" spans="1:4" ht="12.75">
      <c r="A23" s="31"/>
      <c r="B23" s="5" t="s">
        <v>73</v>
      </c>
      <c r="C23" s="17"/>
      <c r="D23" s="18"/>
    </row>
    <row r="24" spans="1:4" ht="12.75">
      <c r="A24" s="30"/>
      <c r="B24" s="2"/>
      <c r="C24" s="17"/>
      <c r="D24" s="18"/>
    </row>
    <row r="25" spans="1:4" ht="12.75">
      <c r="A25" s="31">
        <v>7</v>
      </c>
      <c r="B25" s="2" t="s">
        <v>70</v>
      </c>
      <c r="C25" s="17"/>
      <c r="D25" s="18"/>
    </row>
    <row r="26" spans="1:4" ht="12.75">
      <c r="A26" s="31"/>
      <c r="B26" s="2" t="s">
        <v>74</v>
      </c>
      <c r="C26" s="17"/>
      <c r="D26" s="18"/>
    </row>
    <row r="27" spans="1:4" ht="12.75">
      <c r="A27" s="31"/>
      <c r="B27" s="2"/>
      <c r="C27" s="17"/>
      <c r="D27" s="18"/>
    </row>
    <row r="28" spans="1:4" ht="12.75">
      <c r="A28" s="31">
        <v>8</v>
      </c>
      <c r="B28" s="2" t="s">
        <v>75</v>
      </c>
      <c r="C28" s="17"/>
      <c r="D28" s="18"/>
    </row>
    <row r="29" spans="1:4" ht="12.75">
      <c r="A29" s="31"/>
      <c r="B29" s="2"/>
      <c r="C29" s="17"/>
      <c r="D29" s="18"/>
    </row>
    <row r="30" spans="1:4" ht="12.75">
      <c r="A30" s="31">
        <v>9</v>
      </c>
      <c r="B30" s="2" t="s">
        <v>77</v>
      </c>
      <c r="C30" s="17"/>
      <c r="D30" s="18">
        <v>142431094</v>
      </c>
    </row>
    <row r="31" spans="1:4" ht="12.75">
      <c r="A31" s="31"/>
      <c r="B31" s="2" t="s">
        <v>20</v>
      </c>
      <c r="C31" s="17"/>
      <c r="D31" s="18"/>
    </row>
    <row r="32" spans="1:4" ht="12.75">
      <c r="A32" s="31"/>
      <c r="B32" s="5" t="s">
        <v>78</v>
      </c>
      <c r="C32" s="17"/>
      <c r="D32" s="18"/>
    </row>
    <row r="33" spans="1:4" ht="12.75">
      <c r="A33" s="31"/>
      <c r="B33" s="2"/>
      <c r="C33" s="17"/>
      <c r="D33" s="18"/>
    </row>
    <row r="34" spans="1:4" ht="12.75">
      <c r="A34" s="31">
        <v>10</v>
      </c>
      <c r="B34" s="2" t="s">
        <v>79</v>
      </c>
      <c r="C34" s="17"/>
      <c r="D34" s="26">
        <f>C35+C36+C39+C40+C41+C42+C43+C44+C45</f>
        <v>-1349145816</v>
      </c>
    </row>
    <row r="35" spans="1:4" ht="12.75">
      <c r="A35" s="31"/>
      <c r="B35" s="2" t="s">
        <v>80</v>
      </c>
      <c r="C35" s="27">
        <v>-474541463</v>
      </c>
      <c r="D35" s="18"/>
    </row>
    <row r="36" spans="1:4" ht="12.75">
      <c r="A36" s="31"/>
      <c r="B36" s="2" t="s">
        <v>81</v>
      </c>
      <c r="C36" s="27"/>
      <c r="D36" s="18"/>
    </row>
    <row r="37" spans="1:4" ht="12.75">
      <c r="A37" s="31"/>
      <c r="B37" s="2" t="s">
        <v>3</v>
      </c>
      <c r="C37" s="27"/>
      <c r="D37" s="18"/>
    </row>
    <row r="38" spans="1:4" ht="12.75">
      <c r="A38" s="31"/>
      <c r="B38" s="5" t="s">
        <v>82</v>
      </c>
      <c r="C38" s="27"/>
      <c r="D38" s="18"/>
    </row>
    <row r="39" spans="1:4" ht="12.75">
      <c r="A39" s="31"/>
      <c r="B39" s="2" t="s">
        <v>83</v>
      </c>
      <c r="C39" s="27">
        <v>-168340589</v>
      </c>
      <c r="D39" s="18"/>
    </row>
    <row r="40" spans="1:4" ht="12.75">
      <c r="A40" s="31"/>
      <c r="B40" s="2" t="s">
        <v>84</v>
      </c>
      <c r="C40" s="27"/>
      <c r="D40" s="18"/>
    </row>
    <row r="41" spans="1:4" ht="12.75">
      <c r="A41" s="31"/>
      <c r="B41" s="2" t="s">
        <v>85</v>
      </c>
      <c r="C41" s="27">
        <v>-629532</v>
      </c>
      <c r="D41" s="18"/>
    </row>
    <row r="42" spans="1:4" ht="12.75">
      <c r="A42" s="31"/>
      <c r="B42" s="2" t="s">
        <v>86</v>
      </c>
      <c r="C42" s="27"/>
      <c r="D42" s="18"/>
    </row>
    <row r="43" spans="1:4" ht="12.75">
      <c r="A43" s="31"/>
      <c r="B43" s="2" t="s">
        <v>87</v>
      </c>
      <c r="C43" s="27">
        <v>-91354358</v>
      </c>
      <c r="D43" s="18"/>
    </row>
    <row r="44" spans="1:4" ht="12.75">
      <c r="A44" s="31"/>
      <c r="B44" s="2" t="s">
        <v>88</v>
      </c>
      <c r="C44" s="27">
        <v>-316419150</v>
      </c>
      <c r="D44" s="18"/>
    </row>
    <row r="45" spans="1:4" ht="12.75">
      <c r="A45" s="31"/>
      <c r="B45" s="2" t="s">
        <v>89</v>
      </c>
      <c r="C45" s="27">
        <v>-297860724</v>
      </c>
      <c r="D45" s="18"/>
    </row>
    <row r="46" spans="1:4" ht="12.75">
      <c r="A46" s="31"/>
      <c r="B46" s="2"/>
      <c r="C46" s="17"/>
      <c r="D46" s="18"/>
    </row>
    <row r="47" spans="1:4" ht="12.75">
      <c r="A47" s="31">
        <v>11</v>
      </c>
      <c r="B47" s="2" t="s">
        <v>90</v>
      </c>
      <c r="C47" s="17"/>
      <c r="D47" s="18"/>
    </row>
    <row r="48" spans="1:4" ht="12.75">
      <c r="A48" s="31"/>
      <c r="B48" s="2" t="s">
        <v>20</v>
      </c>
      <c r="C48" s="17"/>
      <c r="D48" s="18"/>
    </row>
    <row r="49" spans="1:4" ht="12.75">
      <c r="A49" s="30"/>
      <c r="B49" s="5" t="s">
        <v>91</v>
      </c>
      <c r="C49" s="17"/>
      <c r="D49" s="18"/>
    </row>
    <row r="50" spans="1:4" ht="12.75">
      <c r="A50" s="30"/>
      <c r="B50" s="5" t="s">
        <v>113</v>
      </c>
      <c r="C50" s="17"/>
      <c r="D50" s="18"/>
    </row>
    <row r="51" spans="1:4" ht="12.75">
      <c r="A51" s="30"/>
      <c r="B51" s="5"/>
      <c r="C51" s="17"/>
      <c r="D51" s="18"/>
    </row>
    <row r="52" spans="1:4" ht="12.75">
      <c r="A52" s="31">
        <v>12</v>
      </c>
      <c r="B52" s="2" t="s">
        <v>92</v>
      </c>
      <c r="C52" s="17"/>
      <c r="D52" s="26"/>
    </row>
    <row r="53" spans="1:4" ht="12.75">
      <c r="A53" s="30"/>
      <c r="B53" s="2" t="s">
        <v>20</v>
      </c>
      <c r="C53" s="17"/>
      <c r="D53" s="18"/>
    </row>
    <row r="54" spans="1:4" ht="12.75">
      <c r="A54" s="30"/>
      <c r="B54" s="5" t="s">
        <v>93</v>
      </c>
      <c r="C54" s="17"/>
      <c r="D54" s="18"/>
    </row>
    <row r="55" spans="1:4" ht="12.75">
      <c r="A55" s="30"/>
      <c r="B55" s="5"/>
      <c r="C55" s="17"/>
      <c r="D55" s="18"/>
    </row>
    <row r="56" spans="1:4" ht="12.75">
      <c r="A56" s="31">
        <v>13</v>
      </c>
      <c r="B56" s="5" t="s">
        <v>94</v>
      </c>
      <c r="C56" s="17"/>
      <c r="D56" s="26">
        <v>-1305229902</v>
      </c>
    </row>
    <row r="57" spans="1:4" ht="12.75">
      <c r="A57" s="30"/>
      <c r="B57" s="5"/>
      <c r="C57" s="17"/>
      <c r="D57" s="18"/>
    </row>
    <row r="58" spans="1:4" ht="12.75">
      <c r="A58" s="30"/>
      <c r="B58" s="5"/>
      <c r="C58" s="17"/>
      <c r="D58" s="18"/>
    </row>
    <row r="59" spans="1:4" ht="12.75">
      <c r="A59" s="32"/>
      <c r="B59" s="14"/>
      <c r="C59" s="24"/>
      <c r="D59" s="25"/>
    </row>
    <row r="60" spans="1:4" ht="12.75">
      <c r="A60" s="38" t="s">
        <v>100</v>
      </c>
      <c r="B60" s="39"/>
      <c r="C60" s="19"/>
      <c r="D60" s="20">
        <f>SUM(D3:D59)</f>
        <v>14623042480</v>
      </c>
    </row>
    <row r="61" spans="1:4" ht="12.75">
      <c r="A61" s="12"/>
      <c r="B61" s="13"/>
      <c r="C61" s="22"/>
      <c r="D61" s="22"/>
    </row>
    <row r="62" spans="1:4" ht="12.75">
      <c r="A62" s="31"/>
      <c r="B62" s="35"/>
      <c r="C62" s="22"/>
      <c r="D62" s="18"/>
    </row>
    <row r="63" spans="1:4" ht="12.75">
      <c r="A63" s="40">
        <v>14</v>
      </c>
      <c r="B63" s="41" t="s">
        <v>95</v>
      </c>
      <c r="C63" s="42"/>
      <c r="D63" s="43">
        <f>-D60*20/100</f>
        <v>-2924608496</v>
      </c>
    </row>
    <row r="64" spans="1:4" ht="12.75">
      <c r="A64" s="31"/>
      <c r="B64" s="35"/>
      <c r="C64" s="22"/>
      <c r="D64" s="18"/>
    </row>
    <row r="65" spans="1:4" ht="12.75">
      <c r="A65" s="31"/>
      <c r="B65" s="35"/>
      <c r="C65" s="22"/>
      <c r="D65" s="18"/>
    </row>
    <row r="66" spans="1:4" ht="12.75">
      <c r="A66" s="31">
        <v>15</v>
      </c>
      <c r="B66" s="35" t="s">
        <v>96</v>
      </c>
      <c r="C66" s="22"/>
      <c r="D66" s="26">
        <f>C68+C69+C70</f>
        <v>-5089442505</v>
      </c>
    </row>
    <row r="67" spans="1:4" ht="12.75">
      <c r="A67" s="31"/>
      <c r="B67" s="35" t="s">
        <v>107</v>
      </c>
      <c r="C67" s="36"/>
      <c r="D67" s="18"/>
    </row>
    <row r="68" spans="1:4" ht="12.75">
      <c r="A68" s="31"/>
      <c r="B68" s="35" t="s">
        <v>106</v>
      </c>
      <c r="C68" s="36">
        <v>-4989442505</v>
      </c>
      <c r="D68" s="18"/>
    </row>
    <row r="69" spans="1:4" ht="12.75">
      <c r="A69" s="31"/>
      <c r="B69" s="35" t="s">
        <v>108</v>
      </c>
      <c r="C69" s="36">
        <v>-100000000</v>
      </c>
      <c r="D69" s="18"/>
    </row>
    <row r="70" spans="1:4" ht="12.75">
      <c r="A70" s="31"/>
      <c r="B70" s="35" t="s">
        <v>44</v>
      </c>
      <c r="C70" s="36"/>
      <c r="D70" s="18"/>
    </row>
    <row r="71" spans="1:4" ht="12.75">
      <c r="A71" s="31"/>
      <c r="B71" s="35"/>
      <c r="C71" s="22"/>
      <c r="D71" s="18"/>
    </row>
    <row r="72" spans="1:4" ht="12.75">
      <c r="A72" s="31"/>
      <c r="B72" s="35"/>
      <c r="C72" s="22"/>
      <c r="D72" s="18"/>
    </row>
    <row r="73" spans="1:4" ht="12.75">
      <c r="A73" s="31">
        <v>16</v>
      </c>
      <c r="B73" s="35" t="s">
        <v>97</v>
      </c>
      <c r="C73" s="22"/>
      <c r="D73" s="26">
        <f>-(D60+D63)/15-364036000-1</f>
        <v>-1143931599.9333334</v>
      </c>
    </row>
    <row r="74" spans="1:4" ht="12.75">
      <c r="A74" s="31"/>
      <c r="B74" s="35"/>
      <c r="C74" s="22"/>
      <c r="D74" s="18"/>
    </row>
    <row r="75" spans="1:4" ht="12.75">
      <c r="A75" s="31"/>
      <c r="B75" s="35"/>
      <c r="C75" s="22"/>
      <c r="D75" s="18"/>
    </row>
    <row r="76" spans="1:4" ht="12.75">
      <c r="A76" s="31">
        <v>17</v>
      </c>
      <c r="B76" s="35" t="s">
        <v>98</v>
      </c>
      <c r="C76" s="22"/>
      <c r="D76" s="26">
        <f>SUM(C77:C80)</f>
        <v>-859774487</v>
      </c>
    </row>
    <row r="77" spans="1:4" ht="12.75">
      <c r="A77" s="31"/>
      <c r="B77" s="35" t="s">
        <v>102</v>
      </c>
      <c r="C77" s="36"/>
      <c r="D77" s="18"/>
    </row>
    <row r="78" spans="1:4" ht="12.75">
      <c r="A78" s="31"/>
      <c r="B78" s="35" t="s">
        <v>103</v>
      </c>
      <c r="C78" s="36">
        <f>-(D60+D63)/2-C68</f>
        <v>-859774487</v>
      </c>
      <c r="D78" s="18"/>
    </row>
    <row r="79" spans="1:4" ht="12.75">
      <c r="A79" s="31"/>
      <c r="B79" s="35" t="s">
        <v>104</v>
      </c>
      <c r="C79" s="22"/>
      <c r="D79" s="18"/>
    </row>
    <row r="80" spans="1:4" ht="12.75">
      <c r="A80" s="31"/>
      <c r="B80" s="35" t="s">
        <v>105</v>
      </c>
      <c r="C80" s="22"/>
      <c r="D80" s="18"/>
    </row>
    <row r="81" spans="1:4" ht="12.75">
      <c r="A81" s="31"/>
      <c r="B81" s="35"/>
      <c r="C81" s="22"/>
      <c r="D81" s="18"/>
    </row>
    <row r="82" spans="1:4" ht="12.75">
      <c r="A82" s="31">
        <v>18</v>
      </c>
      <c r="B82" s="35" t="s">
        <v>99</v>
      </c>
      <c r="C82" s="22"/>
      <c r="D82" s="26">
        <f>-D60*0.15</f>
        <v>-2193456372</v>
      </c>
    </row>
    <row r="83" spans="1:4" ht="12.75">
      <c r="A83" s="31"/>
      <c r="B83" s="35"/>
      <c r="C83" s="22"/>
      <c r="D83" s="18"/>
    </row>
    <row r="84" spans="1:4" ht="12.75">
      <c r="A84" s="31"/>
      <c r="B84" s="35"/>
      <c r="C84" s="22"/>
      <c r="D84" s="18"/>
    </row>
    <row r="85" spans="1:4" ht="12.75">
      <c r="A85" s="3" t="s">
        <v>101</v>
      </c>
      <c r="B85" s="37"/>
      <c r="C85" s="34"/>
      <c r="D85" s="20">
        <f>SUM(D60:D84)</f>
        <v>2411829020.0666666</v>
      </c>
    </row>
    <row r="121" ht="12.75">
      <c r="D121" s="21">
        <v>25</v>
      </c>
    </row>
  </sheetData>
  <printOptions/>
  <pageMargins left="0.5511811023622047" right="0.25" top="1.5748031496062993" bottom="0.72" header="0.7874015748031497" footer="0.5118110236220472"/>
  <pageSetup horizontalDpi="600" verticalDpi="600" orientation="portrait" paperSize="9" scale="80" r:id="rId1"/>
  <headerFooter alignWithMargins="0">
    <oddHeader>&amp;C&amp;"Arial,Grassetto"CONTO ECONOMICO</oddHeader>
    <oddFooter>&amp;R23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Ermanno Vellani</dc:creator>
  <cp:keywords/>
  <dc:description/>
  <cp:lastModifiedBy>NERI FRANCO</cp:lastModifiedBy>
  <cp:lastPrinted>2002-05-17T09:18:44Z</cp:lastPrinted>
  <dcterms:created xsi:type="dcterms:W3CDTF">2001-05-15T13:58:18Z</dcterms:created>
  <dcterms:modified xsi:type="dcterms:W3CDTF">2002-05-26T21:05:22Z</dcterms:modified>
  <cp:category/>
  <cp:version/>
  <cp:contentType/>
  <cp:contentStatus/>
</cp:coreProperties>
</file>